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bez\Documents\Čerpání rozpočtu_rozbory\2026\"/>
    </mc:Choice>
  </mc:AlternateContent>
  <bookViews>
    <workbookView xWindow="0" yWindow="0" windowWidth="28800" windowHeight="1218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28" i="1"/>
  <c r="E26" i="1" l="1"/>
  <c r="E25" i="1"/>
  <c r="E42" i="1" l="1"/>
  <c r="E48" i="1"/>
  <c r="E47" i="1"/>
  <c r="E46" i="1"/>
  <c r="E45" i="1"/>
  <c r="D7" i="1" l="1"/>
  <c r="E7" i="1" s="1"/>
  <c r="E6" i="1"/>
  <c r="E32" i="1" l="1"/>
  <c r="E43" i="1"/>
  <c r="E33" i="1"/>
  <c r="E44" i="1"/>
  <c r="E39" i="1" l="1"/>
  <c r="D38" i="1"/>
  <c r="D16" i="1" l="1"/>
  <c r="C16" i="1"/>
  <c r="C14" i="1"/>
  <c r="C17" i="1" s="1"/>
  <c r="E50" i="1" l="1"/>
  <c r="D50" i="1" l="1"/>
  <c r="C50" i="1"/>
  <c r="D39" i="1"/>
  <c r="C39" i="1"/>
  <c r="E17" i="1"/>
  <c r="E51" i="1" s="1"/>
  <c r="A51" i="1" s="1"/>
  <c r="D17" i="1"/>
  <c r="D51" i="1" l="1"/>
</calcChain>
</file>

<file path=xl/sharedStrings.xml><?xml version="1.0" encoding="utf-8"?>
<sst xmlns="http://schemas.openxmlformats.org/spreadsheetml/2006/main" count="71" uniqueCount="53">
  <si>
    <t>ROZPOČET PŘÍSPĚVKOVÉ ORGANIZACE</t>
  </si>
  <si>
    <t>v tis. Kč</t>
  </si>
  <si>
    <t>Výnosy</t>
  </si>
  <si>
    <t>Výnosy z prodeje služeb - stravné</t>
  </si>
  <si>
    <t>Ostatní výnosy minulých let</t>
  </si>
  <si>
    <t>Výnosy celkem</t>
  </si>
  <si>
    <t>Náklady</t>
  </si>
  <si>
    <t>Potraviny</t>
  </si>
  <si>
    <t>Spotřeba materiálu</t>
  </si>
  <si>
    <t>Spotřeba energií</t>
  </si>
  <si>
    <t>Opravy a udržování</t>
  </si>
  <si>
    <t>518, 549</t>
  </si>
  <si>
    <t>Ostatní služby, ostatní náklady z činnosti</t>
  </si>
  <si>
    <t>Odpisy</t>
  </si>
  <si>
    <t>Ostatní náklady minulých let</t>
  </si>
  <si>
    <t>Náklady celkem</t>
  </si>
  <si>
    <t>Příspěvky z rozpočtu města</t>
  </si>
  <si>
    <t>Příspěvek z rozpočtu města na provoz neinvestiční</t>
  </si>
  <si>
    <t>Účelový příspěvek na partnerské vztahy a akce</t>
  </si>
  <si>
    <t>Ostatní příspěvky minulých let</t>
  </si>
  <si>
    <t>Příspěvek z rozpočtu města celkem</t>
  </si>
  <si>
    <t>Náklady z drobného dlouhodobého majetku</t>
  </si>
  <si>
    <t>Účelový příspěvek na partnerské vztahy</t>
  </si>
  <si>
    <t>Účelový příspěvek na věrnostní odměny</t>
  </si>
  <si>
    <t>Účelový příspěvek na odvody k věrn. odměnám</t>
  </si>
  <si>
    <t xml:space="preserve">                                  - neinvestiční náklady ŠD</t>
  </si>
  <si>
    <t>Mateřská škola Cheb, Bezručova 1, příspěvková organizace</t>
  </si>
  <si>
    <t>Účelový příspěvek na odvody k věrn.odměnám</t>
  </si>
  <si>
    <t xml:space="preserve">Účelový příspěvek na provoz kuchyně </t>
  </si>
  <si>
    <t xml:space="preserve">Investiční příspěvek </t>
  </si>
  <si>
    <t>Příspěvek na spořebu energií nelze bez souhlasu zřizovatele použít k jinému účelu.</t>
  </si>
  <si>
    <t>Normativ na žáka v tis. Kč:</t>
  </si>
  <si>
    <t>Doplňte počet žáků v MŠ:</t>
  </si>
  <si>
    <t>Skutečnost 2024</t>
  </si>
  <si>
    <t>Upravený rozpočet  2025</t>
  </si>
  <si>
    <t>Rozpočet 2026</t>
  </si>
  <si>
    <t>Účelový příspěvek - Trenéři ve škole</t>
  </si>
  <si>
    <t>Mzdy</t>
  </si>
  <si>
    <t>Sociální a zdravotní pojištění</t>
  </si>
  <si>
    <t>FKSP</t>
  </si>
  <si>
    <t>příspěvek na pohybovou výchovu</t>
  </si>
  <si>
    <t>Vstupní data pro rok 2026:</t>
  </si>
  <si>
    <t>&lt;-- vyplnit pouze zelené pole</t>
  </si>
  <si>
    <t>Zaokrouhleno:</t>
  </si>
  <si>
    <t>Výše odměn bez odvodů [tisíce]:</t>
  </si>
  <si>
    <t>Odvody k odměnám [tisíce]:</t>
  </si>
  <si>
    <t>&lt;--- bude vyplněno v až další fázi</t>
  </si>
  <si>
    <t>&lt;--- nevyplňovat (doplní se po zadání vstupních dat)</t>
  </si>
  <si>
    <t>&lt;--- ponechte nulovou hodnotu</t>
  </si>
  <si>
    <t>&lt;--- nevyplňovat (doplní se po zadání dat do nákladové části automaticky)</t>
  </si>
  <si>
    <t>&lt;--- doplnit částku z pomocné tabulky ONIV</t>
  </si>
  <si>
    <t>Rezerva pro navýšení minimální a zaručené mzdy</t>
  </si>
  <si>
    <t>ONIV (škola, jídelna, Q pojištění celkem za všechny zaměstnance)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</si>
</sst>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[$-405]General"/>
    <numFmt numFmtId="166" formatCode="0.000"/>
  </numFmts>
  <fonts count="17" x14ac:knownFonts="1">
    <font>
      <sz val="11"/>
      <color theme="1"/>
      <name val="Calibri"/>
      <family val="2"/>
      <charset val="238"/>
      <scheme val="minor"/>
    </font>
    <font>
      <b/>
      <u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2" fillId="0" borderId="0"/>
    <xf numFmtId="0" fontId="14" fillId="0" borderId="0" applyNumberFormat="0" applyFill="0" applyBorder="0" applyAlignment="0" applyProtection="0"/>
  </cellStyleXfs>
  <cellXfs count="126">
    <xf numFmtId="0" fontId="0" fillId="0" borderId="0" xfId="0"/>
    <xf numFmtId="3" fontId="5" fillId="0" borderId="10" xfId="0" applyNumberFormat="1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/>
    <xf numFmtId="3" fontId="4" fillId="2" borderId="17" xfId="0" applyNumberFormat="1" applyFont="1" applyFill="1" applyBorder="1"/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/>
    <xf numFmtId="3" fontId="4" fillId="2" borderId="20" xfId="0" applyNumberFormat="1" applyFont="1" applyFill="1" applyBorder="1"/>
    <xf numFmtId="3" fontId="4" fillId="2" borderId="9" xfId="0" applyNumberFormat="1" applyFont="1" applyFill="1" applyBorder="1"/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/>
    <xf numFmtId="0" fontId="5" fillId="0" borderId="21" xfId="0" applyFont="1" applyFill="1" applyBorder="1"/>
    <xf numFmtId="0" fontId="5" fillId="0" borderId="6" xfId="0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22" xfId="0" applyFont="1" applyFill="1" applyBorder="1"/>
    <xf numFmtId="3" fontId="4" fillId="0" borderId="10" xfId="0" applyNumberFormat="1" applyFont="1" applyFill="1" applyBorder="1"/>
    <xf numFmtId="3" fontId="4" fillId="0" borderId="12" xfId="0" applyNumberFormat="1" applyFont="1" applyFill="1" applyBorder="1"/>
    <xf numFmtId="0" fontId="2" fillId="0" borderId="27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center"/>
    </xf>
    <xf numFmtId="3" fontId="5" fillId="2" borderId="14" xfId="0" applyNumberFormat="1" applyFont="1" applyFill="1" applyBorder="1"/>
    <xf numFmtId="0" fontId="5" fillId="0" borderId="15" xfId="0" applyFont="1" applyFill="1" applyBorder="1" applyAlignment="1">
      <alignment horizontal="center"/>
    </xf>
    <xf numFmtId="3" fontId="5" fillId="2" borderId="9" xfId="0" applyNumberFormat="1" applyFont="1" applyFill="1" applyBorder="1"/>
    <xf numFmtId="3" fontId="3" fillId="2" borderId="13" xfId="0" applyNumberFormat="1" applyFont="1" applyFill="1" applyBorder="1"/>
    <xf numFmtId="3" fontId="2" fillId="0" borderId="5" xfId="0" applyNumberFormat="1" applyFont="1" applyFill="1" applyBorder="1"/>
    <xf numFmtId="0" fontId="4" fillId="0" borderId="30" xfId="0" applyFont="1" applyFill="1" applyBorder="1"/>
    <xf numFmtId="0" fontId="6" fillId="0" borderId="0" xfId="0" applyFont="1" applyFill="1" applyBorder="1"/>
    <xf numFmtId="0" fontId="6" fillId="2" borderId="0" xfId="0" applyFont="1" applyFill="1" applyBorder="1"/>
    <xf numFmtId="0" fontId="7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164" fontId="11" fillId="2" borderId="24" xfId="0" applyNumberFormat="1" applyFont="1" applyFill="1" applyBorder="1" applyAlignment="1"/>
    <xf numFmtId="3" fontId="2" fillId="2" borderId="24" xfId="0" applyNumberFormat="1" applyFont="1" applyFill="1" applyBorder="1" applyAlignment="1"/>
    <xf numFmtId="3" fontId="2" fillId="0" borderId="33" xfId="0" applyNumberFormat="1" applyFont="1" applyFill="1" applyBorder="1" applyAlignment="1"/>
    <xf numFmtId="164" fontId="11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2" fillId="0" borderId="35" xfId="0" applyNumberFormat="1" applyFont="1" applyFill="1" applyBorder="1"/>
    <xf numFmtId="3" fontId="2" fillId="0" borderId="29" xfId="0" applyNumberFormat="1" applyFont="1" applyFill="1" applyBorder="1"/>
    <xf numFmtId="3" fontId="3" fillId="0" borderId="5" xfId="0" applyNumberFormat="1" applyFont="1" applyFill="1" applyBorder="1"/>
    <xf numFmtId="164" fontId="5" fillId="2" borderId="9" xfId="0" applyNumberFormat="1" applyFont="1" applyFill="1" applyBorder="1"/>
    <xf numFmtId="164" fontId="5" fillId="2" borderId="38" xfId="0" applyNumberFormat="1" applyFont="1" applyFill="1" applyBorder="1"/>
    <xf numFmtId="3" fontId="5" fillId="2" borderId="38" xfId="0" applyNumberFormat="1" applyFont="1" applyFill="1" applyBorder="1"/>
    <xf numFmtId="164" fontId="3" fillId="2" borderId="13" xfId="0" applyNumberFormat="1" applyFont="1" applyFill="1" applyBorder="1"/>
    <xf numFmtId="3" fontId="4" fillId="2" borderId="10" xfId="0" applyNumberFormat="1" applyFont="1" applyFill="1" applyBorder="1"/>
    <xf numFmtId="164" fontId="5" fillId="2" borderId="11" xfId="0" applyNumberFormat="1" applyFont="1" applyFill="1" applyBorder="1"/>
    <xf numFmtId="164" fontId="5" fillId="2" borderId="19" xfId="0" applyNumberFormat="1" applyFont="1" applyFill="1" applyBorder="1"/>
    <xf numFmtId="4" fontId="3" fillId="2" borderId="7" xfId="0" applyNumberFormat="1" applyFont="1" applyFill="1" applyBorder="1"/>
    <xf numFmtId="164" fontId="5" fillId="2" borderId="16" xfId="0" applyNumberFormat="1" applyFont="1" applyFill="1" applyBorder="1"/>
    <xf numFmtId="3" fontId="2" fillId="2" borderId="26" xfId="0" applyNumberFormat="1" applyFont="1" applyFill="1" applyBorder="1" applyAlignment="1">
      <alignment horizontal="left"/>
    </xf>
    <xf numFmtId="0" fontId="5" fillId="0" borderId="36" xfId="0" applyFont="1" applyFill="1" applyBorder="1"/>
    <xf numFmtId="0" fontId="5" fillId="0" borderId="16" xfId="0" applyFont="1" applyFill="1" applyBorder="1"/>
    <xf numFmtId="0" fontId="5" fillId="0" borderId="39" xfId="0" applyFont="1" applyFill="1" applyBorder="1" applyAlignment="1">
      <alignment horizontal="center"/>
    </xf>
    <xf numFmtId="0" fontId="5" fillId="0" borderId="37" xfId="0" applyFont="1" applyFill="1" applyBorder="1"/>
    <xf numFmtId="3" fontId="4" fillId="2" borderId="40" xfId="0" applyNumberFormat="1" applyFont="1" applyFill="1" applyBorder="1"/>
    <xf numFmtId="3" fontId="3" fillId="2" borderId="5" xfId="0" applyNumberFormat="1" applyFont="1" applyFill="1" applyBorder="1"/>
    <xf numFmtId="164" fontId="0" fillId="0" borderId="41" xfId="0" applyNumberFormat="1" applyBorder="1"/>
    <xf numFmtId="4" fontId="4" fillId="2" borderId="20" xfId="0" applyNumberFormat="1" applyFont="1" applyFill="1" applyBorder="1"/>
    <xf numFmtId="0" fontId="5" fillId="0" borderId="42" xfId="0" applyFont="1" applyFill="1" applyBorder="1"/>
    <xf numFmtId="164" fontId="5" fillId="0" borderId="38" xfId="0" applyNumberFormat="1" applyFont="1" applyFill="1" applyBorder="1"/>
    <xf numFmtId="3" fontId="4" fillId="0" borderId="23" xfId="0" applyNumberFormat="1" applyFont="1" applyFill="1" applyBorder="1"/>
    <xf numFmtId="4" fontId="3" fillId="2" borderId="13" xfId="0" applyNumberFormat="1" applyFont="1" applyFill="1" applyBorder="1"/>
    <xf numFmtId="0" fontId="0" fillId="0" borderId="9" xfId="0" applyBorder="1"/>
    <xf numFmtId="0" fontId="5" fillId="0" borderId="22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3" fontId="10" fillId="2" borderId="4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164" fontId="3" fillId="0" borderId="9" xfId="0" applyNumberFormat="1" applyFont="1" applyBorder="1" applyAlignment="1">
      <alignment horizontal="right"/>
    </xf>
    <xf numFmtId="3" fontId="3" fillId="0" borderId="9" xfId="0" applyNumberFormat="1" applyFont="1" applyBorder="1"/>
    <xf numFmtId="3" fontId="3" fillId="0" borderId="10" xfId="0" applyNumberFormat="1" applyFont="1" applyBorder="1"/>
    <xf numFmtId="0" fontId="13" fillId="0" borderId="0" xfId="0" applyFont="1"/>
    <xf numFmtId="0" fontId="0" fillId="0" borderId="11" xfId="0" applyBorder="1"/>
    <xf numFmtId="0" fontId="0" fillId="0" borderId="20" xfId="0" applyBorder="1"/>
    <xf numFmtId="0" fontId="0" fillId="0" borderId="19" xfId="0" applyBorder="1"/>
    <xf numFmtId="0" fontId="0" fillId="0" borderId="17" xfId="0" applyBorder="1"/>
    <xf numFmtId="0" fontId="0" fillId="0" borderId="34" xfId="0" applyBorder="1"/>
    <xf numFmtId="0" fontId="0" fillId="0" borderId="0" xfId="0" applyBorder="1"/>
    <xf numFmtId="0" fontId="0" fillId="0" borderId="35" xfId="0" applyBorder="1"/>
    <xf numFmtId="0" fontId="13" fillId="0" borderId="35" xfId="0" applyFont="1" applyBorder="1" applyAlignment="1">
      <alignment horizontal="right"/>
    </xf>
    <xf numFmtId="0" fontId="13" fillId="4" borderId="34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0" fillId="3" borderId="46" xfId="0" applyFill="1" applyBorder="1" applyAlignment="1" applyProtection="1">
      <alignment horizontal="center"/>
      <protection locked="0"/>
    </xf>
    <xf numFmtId="0" fontId="0" fillId="4" borderId="35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6" xfId="0" applyFill="1" applyBorder="1" applyAlignment="1">
      <alignment horizontal="right"/>
    </xf>
    <xf numFmtId="166" fontId="0" fillId="4" borderId="26" xfId="0" applyNumberFormat="1" applyFill="1" applyBorder="1" applyAlignment="1">
      <alignment horizontal="center"/>
    </xf>
    <xf numFmtId="0" fontId="0" fillId="4" borderId="27" xfId="0" applyFill="1" applyBorder="1"/>
    <xf numFmtId="3" fontId="3" fillId="0" borderId="17" xfId="0" applyNumberFormat="1" applyFont="1" applyBorder="1"/>
    <xf numFmtId="1" fontId="0" fillId="0" borderId="0" xfId="0" applyNumberFormat="1" applyAlignment="1">
      <alignment horizontal="left"/>
    </xf>
    <xf numFmtId="1" fontId="0" fillId="0" borderId="0" xfId="0" applyNumberFormat="1"/>
    <xf numFmtId="0" fontId="14" fillId="0" borderId="0" xfId="2"/>
    <xf numFmtId="3" fontId="5" fillId="6" borderId="29" xfId="0" applyNumberFormat="1" applyFont="1" applyFill="1" applyBorder="1"/>
    <xf numFmtId="3" fontId="5" fillId="6" borderId="10" xfId="0" applyNumberFormat="1" applyFont="1" applyFill="1" applyBorder="1"/>
    <xf numFmtId="0" fontId="0" fillId="6" borderId="46" xfId="0" applyFill="1" applyBorder="1"/>
    <xf numFmtId="3" fontId="4" fillId="6" borderId="10" xfId="0" applyNumberFormat="1" applyFont="1" applyFill="1" applyBorder="1"/>
    <xf numFmtId="3" fontId="4" fillId="6" borderId="12" xfId="0" applyNumberFormat="1" applyFont="1" applyFill="1" applyBorder="1"/>
    <xf numFmtId="3" fontId="5" fillId="6" borderId="12" xfId="0" applyNumberFormat="1" applyFont="1" applyFill="1" applyBorder="1"/>
    <xf numFmtId="0" fontId="3" fillId="0" borderId="47" xfId="0" applyFont="1" applyFill="1" applyBorder="1"/>
    <xf numFmtId="3" fontId="3" fillId="0" borderId="0" xfId="0" applyNumberFormat="1" applyFont="1" applyFill="1" applyBorder="1"/>
    <xf numFmtId="0" fontId="16" fillId="0" borderId="0" xfId="0" applyFont="1"/>
    <xf numFmtId="3" fontId="5" fillId="0" borderId="10" xfId="0" applyNumberFormat="1" applyFont="1" applyBorder="1"/>
    <xf numFmtId="0" fontId="0" fillId="5" borderId="44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15" fillId="0" borderId="0" xfId="0" applyFont="1" applyAlignment="1">
      <alignment horizontal="right"/>
    </xf>
    <xf numFmtId="0" fontId="13" fillId="4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left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</cellXfs>
  <cellStyles count="3">
    <cellStyle name="Excel Built-in Normal" xfId="1"/>
    <cellStyle name="Normální" xfId="0" builtinId="0"/>
    <cellStyle name="Text upozornění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tabSelected="1" topLeftCell="A19" workbookViewId="0">
      <selection activeCell="E42" sqref="E42"/>
    </sheetView>
  </sheetViews>
  <sheetFormatPr defaultRowHeight="15" x14ac:dyDescent="0.25"/>
  <cols>
    <col min="2" max="2" width="44.28515625" bestFit="1" customWidth="1"/>
    <col min="3" max="5" width="12.28515625" customWidth="1"/>
  </cols>
  <sheetData>
    <row r="1" spans="1:6" ht="15.75" thickBot="1" x14ac:dyDescent="0.3"/>
    <row r="2" spans="1:6" x14ac:dyDescent="0.25">
      <c r="A2" s="105" t="s">
        <v>41</v>
      </c>
      <c r="B2" s="106"/>
      <c r="C2" s="106"/>
      <c r="D2" s="106"/>
      <c r="E2" s="107"/>
    </row>
    <row r="3" spans="1:6" ht="15.75" thickBot="1" x14ac:dyDescent="0.3">
      <c r="A3" t="s">
        <v>31</v>
      </c>
      <c r="C3" s="73">
        <v>7.06</v>
      </c>
      <c r="D3" s="78"/>
      <c r="E3" s="79"/>
    </row>
    <row r="4" spans="1:6" ht="15.75" thickBot="1" x14ac:dyDescent="0.3">
      <c r="A4" t="s">
        <v>32</v>
      </c>
      <c r="C4" s="97">
        <v>120</v>
      </c>
      <c r="D4" s="78"/>
      <c r="E4" s="79"/>
      <c r="F4" t="s">
        <v>42</v>
      </c>
    </row>
    <row r="5" spans="1:6" ht="15.75" thickBot="1" x14ac:dyDescent="0.3">
      <c r="A5" s="77"/>
      <c r="B5" s="78"/>
      <c r="C5" s="78"/>
      <c r="D5" s="78"/>
      <c r="E5" s="80" t="s">
        <v>43</v>
      </c>
    </row>
    <row r="6" spans="1:6" ht="15.75" thickBot="1" x14ac:dyDescent="0.3">
      <c r="A6" s="81" t="s">
        <v>23</v>
      </c>
      <c r="B6" s="82"/>
      <c r="C6" s="83" t="s">
        <v>44</v>
      </c>
      <c r="D6" s="84">
        <v>0</v>
      </c>
      <c r="E6" s="85">
        <f>ROUNDUP(D6,0)</f>
        <v>0</v>
      </c>
      <c r="F6" t="s">
        <v>42</v>
      </c>
    </row>
    <row r="7" spans="1:6" ht="15.75" thickBot="1" x14ac:dyDescent="0.3">
      <c r="A7" s="86"/>
      <c r="B7" s="87"/>
      <c r="C7" s="88" t="s">
        <v>45</v>
      </c>
      <c r="D7" s="89">
        <f>0.348*D6</f>
        <v>0</v>
      </c>
      <c r="E7" s="90">
        <f>ROUNDUP(D7,0)</f>
        <v>0</v>
      </c>
    </row>
    <row r="9" spans="1:6" ht="15.75" x14ac:dyDescent="0.25">
      <c r="A9" s="110" t="s">
        <v>0</v>
      </c>
      <c r="B9" s="110"/>
      <c r="C9" s="110"/>
      <c r="D9" s="110"/>
      <c r="E9" s="110"/>
    </row>
    <row r="10" spans="1:6" ht="16.5" thickBot="1" x14ac:dyDescent="0.3">
      <c r="A10" s="29"/>
      <c r="B10" s="27"/>
      <c r="C10" s="27"/>
      <c r="D10" s="28"/>
      <c r="E10" s="30" t="s">
        <v>1</v>
      </c>
    </row>
    <row r="11" spans="1:6" ht="15.75" thickBot="1" x14ac:dyDescent="0.3">
      <c r="A11" s="117" t="s">
        <v>26</v>
      </c>
      <c r="B11" s="118"/>
      <c r="C11" s="118"/>
      <c r="D11" s="118"/>
      <c r="E11" s="119"/>
    </row>
    <row r="12" spans="1:6" ht="53.45" customHeight="1" thickBot="1" x14ac:dyDescent="0.3">
      <c r="A12" s="120"/>
      <c r="B12" s="121"/>
      <c r="C12" s="64" t="s">
        <v>33</v>
      </c>
      <c r="D12" s="65" t="s">
        <v>34</v>
      </c>
      <c r="E12" s="66" t="s">
        <v>35</v>
      </c>
    </row>
    <row r="13" spans="1:6" ht="15.75" thickBot="1" x14ac:dyDescent="0.3">
      <c r="A13" s="122" t="s">
        <v>2</v>
      </c>
      <c r="B13" s="123"/>
      <c r="C13" s="19"/>
      <c r="D13" s="49"/>
      <c r="E13" s="18"/>
    </row>
    <row r="14" spans="1:6" ht="15.75" thickBot="1" x14ac:dyDescent="0.3">
      <c r="A14" s="20">
        <v>602</v>
      </c>
      <c r="B14" s="50" t="s">
        <v>3</v>
      </c>
      <c r="C14" s="41">
        <f>858.67454</f>
        <v>858.67453999999998</v>
      </c>
      <c r="D14" s="21">
        <v>770</v>
      </c>
      <c r="E14" s="95">
        <v>770</v>
      </c>
    </row>
    <row r="15" spans="1:6" x14ac:dyDescent="0.25">
      <c r="A15" s="22"/>
      <c r="B15" s="51" t="s">
        <v>25</v>
      </c>
      <c r="C15" s="40">
        <v>449.4</v>
      </c>
      <c r="D15" s="23">
        <v>360</v>
      </c>
      <c r="E15" s="96">
        <v>360</v>
      </c>
    </row>
    <row r="16" spans="1:6" ht="15.75" thickBot="1" x14ac:dyDescent="0.3">
      <c r="A16" s="52"/>
      <c r="B16" s="53" t="s">
        <v>4</v>
      </c>
      <c r="C16">
        <f>51.345+14.6</f>
        <v>65.944999999999993</v>
      </c>
      <c r="D16" s="54">
        <f>20.4+81</f>
        <v>101.4</v>
      </c>
      <c r="E16" s="31">
        <v>0</v>
      </c>
      <c r="F16" t="s">
        <v>48</v>
      </c>
    </row>
    <row r="17" spans="1:6" ht="15.75" thickBot="1" x14ac:dyDescent="0.3">
      <c r="A17" s="115" t="s">
        <v>5</v>
      </c>
      <c r="B17" s="116"/>
      <c r="C17" s="43">
        <f>SUM(C14:C16)</f>
        <v>1374.01954</v>
      </c>
      <c r="D17" s="43">
        <f>SUM(D14:D16)</f>
        <v>1231.4000000000001</v>
      </c>
      <c r="E17" s="55">
        <f>SUM(E14:E16)</f>
        <v>1130</v>
      </c>
    </row>
    <row r="18" spans="1:6" x14ac:dyDescent="0.25">
      <c r="A18" s="124" t="s">
        <v>6</v>
      </c>
      <c r="B18" s="125"/>
      <c r="C18" s="32"/>
      <c r="D18" s="33"/>
      <c r="E18" s="34"/>
    </row>
    <row r="19" spans="1:6" x14ac:dyDescent="0.25">
      <c r="A19" s="2">
        <v>501</v>
      </c>
      <c r="B19" s="3" t="s">
        <v>7</v>
      </c>
      <c r="C19" s="40">
        <v>858.67453999999998</v>
      </c>
      <c r="D19" s="4">
        <v>770</v>
      </c>
      <c r="E19" s="98">
        <v>770</v>
      </c>
    </row>
    <row r="20" spans="1:6" x14ac:dyDescent="0.25">
      <c r="A20" s="2">
        <v>501</v>
      </c>
      <c r="B20" s="3" t="s">
        <v>8</v>
      </c>
      <c r="C20" s="40">
        <v>338.19855000000001</v>
      </c>
      <c r="D20" s="4">
        <v>331</v>
      </c>
      <c r="E20" s="98">
        <v>332</v>
      </c>
    </row>
    <row r="21" spans="1:6" x14ac:dyDescent="0.25">
      <c r="A21" s="2">
        <v>502</v>
      </c>
      <c r="B21" s="3" t="s">
        <v>9</v>
      </c>
      <c r="C21" s="40">
        <v>1171.6153999999999</v>
      </c>
      <c r="D21" s="4">
        <v>1649</v>
      </c>
      <c r="E21" s="98">
        <v>1649</v>
      </c>
    </row>
    <row r="22" spans="1:6" x14ac:dyDescent="0.25">
      <c r="A22" s="2">
        <v>511</v>
      </c>
      <c r="B22" s="3" t="s">
        <v>10</v>
      </c>
      <c r="C22" s="40">
        <v>308.35336999999998</v>
      </c>
      <c r="D22" s="4">
        <v>265</v>
      </c>
      <c r="E22" s="98">
        <v>250</v>
      </c>
    </row>
    <row r="23" spans="1:6" x14ac:dyDescent="0.25">
      <c r="A23" s="2" t="s">
        <v>11</v>
      </c>
      <c r="B23" s="3" t="s">
        <v>12</v>
      </c>
      <c r="C23" s="40">
        <v>352.41588999999999</v>
      </c>
      <c r="D23" s="4">
        <v>428</v>
      </c>
      <c r="E23" s="98">
        <v>500</v>
      </c>
    </row>
    <row r="24" spans="1:6" x14ac:dyDescent="0.25">
      <c r="A24" s="67">
        <v>521</v>
      </c>
      <c r="B24" s="68" t="s">
        <v>37</v>
      </c>
      <c r="C24" s="69">
        <v>0</v>
      </c>
      <c r="D24" s="70">
        <v>0</v>
      </c>
      <c r="E24" s="71">
        <v>2523</v>
      </c>
      <c r="F24" t="s">
        <v>46</v>
      </c>
    </row>
    <row r="25" spans="1:6" x14ac:dyDescent="0.25">
      <c r="A25" s="67">
        <v>524</v>
      </c>
      <c r="B25" s="72" t="s">
        <v>38</v>
      </c>
      <c r="C25" s="69">
        <v>0</v>
      </c>
      <c r="D25" s="70">
        <v>0</v>
      </c>
      <c r="E25" s="71">
        <f>ROUNDUP(E24*0.338,0)</f>
        <v>853</v>
      </c>
      <c r="F25" t="s">
        <v>46</v>
      </c>
    </row>
    <row r="26" spans="1:6" x14ac:dyDescent="0.25">
      <c r="A26" s="67">
        <v>527</v>
      </c>
      <c r="B26" s="68" t="s">
        <v>39</v>
      </c>
      <c r="C26" s="69">
        <v>0</v>
      </c>
      <c r="D26" s="70">
        <v>0</v>
      </c>
      <c r="E26" s="104">
        <f>ROUNDUP(E24*0.01,0)</f>
        <v>26</v>
      </c>
      <c r="F26" t="s">
        <v>46</v>
      </c>
    </row>
    <row r="27" spans="1:6" x14ac:dyDescent="0.25">
      <c r="A27" s="67"/>
      <c r="B27" s="68" t="s">
        <v>51</v>
      </c>
      <c r="C27" s="69">
        <v>0</v>
      </c>
      <c r="D27" s="91">
        <v>0</v>
      </c>
      <c r="E27" s="1">
        <v>343</v>
      </c>
      <c r="F27" t="s">
        <v>46</v>
      </c>
    </row>
    <row r="28" spans="1:6" s="103" customFormat="1" x14ac:dyDescent="0.25">
      <c r="A28" s="67"/>
      <c r="B28" s="101" t="s">
        <v>52</v>
      </c>
      <c r="C28" s="69">
        <v>0</v>
      </c>
      <c r="D28" s="102">
        <v>0</v>
      </c>
      <c r="E28" s="96">
        <f>27+57</f>
        <v>84</v>
      </c>
      <c r="F28" s="103" t="s">
        <v>50</v>
      </c>
    </row>
    <row r="29" spans="1:6" x14ac:dyDescent="0.25">
      <c r="A29" s="2">
        <v>551</v>
      </c>
      <c r="B29" s="3" t="s">
        <v>13</v>
      </c>
      <c r="C29" s="40">
        <v>135.64599999999999</v>
      </c>
      <c r="D29" s="4">
        <v>135</v>
      </c>
      <c r="E29" s="98">
        <v>135</v>
      </c>
    </row>
    <row r="30" spans="1:6" x14ac:dyDescent="0.25">
      <c r="A30" s="5">
        <v>558</v>
      </c>
      <c r="B30" s="3" t="s">
        <v>21</v>
      </c>
      <c r="C30" s="40">
        <v>112.96872</v>
      </c>
      <c r="D30" s="4">
        <v>198</v>
      </c>
      <c r="E30" s="98">
        <v>126</v>
      </c>
    </row>
    <row r="31" spans="1:6" x14ac:dyDescent="0.25">
      <c r="A31" s="5"/>
      <c r="B31" s="6" t="s">
        <v>22</v>
      </c>
      <c r="C31" s="45">
        <v>25</v>
      </c>
      <c r="D31" s="7">
        <v>25</v>
      </c>
      <c r="E31" s="99">
        <v>25</v>
      </c>
    </row>
    <row r="32" spans="1:6" x14ac:dyDescent="0.25">
      <c r="A32" s="5"/>
      <c r="B32" s="6" t="s">
        <v>23</v>
      </c>
      <c r="C32" s="45">
        <v>6.74</v>
      </c>
      <c r="D32" s="7">
        <v>0</v>
      </c>
      <c r="E32" s="99">
        <f>E6</f>
        <v>0</v>
      </c>
      <c r="F32" t="s">
        <v>47</v>
      </c>
    </row>
    <row r="33" spans="1:6" x14ac:dyDescent="0.25">
      <c r="A33" s="5"/>
      <c r="B33" s="6" t="s">
        <v>24</v>
      </c>
      <c r="C33" s="45">
        <v>0</v>
      </c>
      <c r="D33" s="7">
        <v>0</v>
      </c>
      <c r="E33" s="99">
        <f>E7</f>
        <v>0</v>
      </c>
      <c r="F33" t="s">
        <v>47</v>
      </c>
    </row>
    <row r="34" spans="1:6" x14ac:dyDescent="0.25">
      <c r="A34" s="5"/>
      <c r="B34" s="6" t="s">
        <v>28</v>
      </c>
      <c r="C34" s="45">
        <v>50</v>
      </c>
      <c r="D34" s="7">
        <v>50</v>
      </c>
      <c r="E34" s="99">
        <v>50</v>
      </c>
    </row>
    <row r="35" spans="1:6" x14ac:dyDescent="0.25">
      <c r="A35" s="63"/>
      <c r="B35" s="3" t="s">
        <v>36</v>
      </c>
      <c r="C35" s="62">
        <v>0</v>
      </c>
      <c r="D35" s="62">
        <v>0</v>
      </c>
      <c r="E35" s="98">
        <v>25</v>
      </c>
    </row>
    <row r="36" spans="1:6" x14ac:dyDescent="0.25">
      <c r="A36" s="63"/>
      <c r="B36" s="6" t="s">
        <v>40</v>
      </c>
      <c r="C36" s="73">
        <v>0</v>
      </c>
      <c r="D36" s="74">
        <v>30</v>
      </c>
      <c r="E36" s="99">
        <v>30</v>
      </c>
    </row>
    <row r="37" spans="1:6" x14ac:dyDescent="0.25">
      <c r="A37" s="5"/>
      <c r="B37" s="6" t="s">
        <v>29</v>
      </c>
      <c r="C37" s="45">
        <v>0</v>
      </c>
      <c r="D37" s="7">
        <v>0</v>
      </c>
      <c r="E37" s="99">
        <v>0</v>
      </c>
    </row>
    <row r="38" spans="1:6" ht="15.75" thickBot="1" x14ac:dyDescent="0.3">
      <c r="A38" s="9"/>
      <c r="B38" s="10" t="s">
        <v>14</v>
      </c>
      <c r="C38" s="45">
        <v>14.6</v>
      </c>
      <c r="D38" s="54">
        <f>81+20.4</f>
        <v>101.4</v>
      </c>
      <c r="E38" s="100">
        <v>0</v>
      </c>
    </row>
    <row r="39" spans="1:6" ht="15.75" thickBot="1" x14ac:dyDescent="0.3">
      <c r="A39" s="111" t="s">
        <v>15</v>
      </c>
      <c r="B39" s="112"/>
      <c r="C39" s="43">
        <f>SUM(C19:C38)</f>
        <v>3374.2124699999995</v>
      </c>
      <c r="D39" s="24">
        <f>SUM(D19:D38)</f>
        <v>3982.4</v>
      </c>
      <c r="E39" s="25">
        <f>SUM(E19:E38)</f>
        <v>7721</v>
      </c>
    </row>
    <row r="40" spans="1:6" ht="15.75" thickBot="1" x14ac:dyDescent="0.3">
      <c r="A40" s="113" t="s">
        <v>16</v>
      </c>
      <c r="B40" s="114"/>
      <c r="C40" s="35"/>
      <c r="D40" s="36"/>
      <c r="E40" s="37"/>
    </row>
    <row r="41" spans="1:6" x14ac:dyDescent="0.25">
      <c r="A41" s="11"/>
      <c r="B41" s="12" t="s">
        <v>17</v>
      </c>
      <c r="C41" s="56">
        <v>2145</v>
      </c>
      <c r="D41" s="47">
        <v>2646</v>
      </c>
      <c r="E41" s="38">
        <f>ROUNDUP(C3*C4+E21+E29+E24+E25+E26+E27+E28,0)</f>
        <v>6461</v>
      </c>
    </row>
    <row r="42" spans="1:6" x14ac:dyDescent="0.25">
      <c r="A42" s="13"/>
      <c r="B42" s="14" t="s">
        <v>18</v>
      </c>
      <c r="C42" s="48">
        <v>25</v>
      </c>
      <c r="D42" s="8">
        <v>25</v>
      </c>
      <c r="E42" s="16">
        <f>E31</f>
        <v>25</v>
      </c>
      <c r="F42" t="s">
        <v>49</v>
      </c>
    </row>
    <row r="43" spans="1:6" x14ac:dyDescent="0.25">
      <c r="A43" s="13"/>
      <c r="B43" s="26" t="s">
        <v>23</v>
      </c>
      <c r="C43" s="46">
        <v>6.74</v>
      </c>
      <c r="D43" s="7">
        <v>0</v>
      </c>
      <c r="E43" s="17">
        <f>E6</f>
        <v>0</v>
      </c>
      <c r="F43" t="s">
        <v>47</v>
      </c>
    </row>
    <row r="44" spans="1:6" x14ac:dyDescent="0.25">
      <c r="A44" s="13"/>
      <c r="B44" s="26" t="s">
        <v>27</v>
      </c>
      <c r="C44" s="46">
        <v>0</v>
      </c>
      <c r="D44" s="57">
        <v>0</v>
      </c>
      <c r="E44" s="17">
        <f>E7</f>
        <v>0</v>
      </c>
      <c r="F44" t="s">
        <v>47</v>
      </c>
    </row>
    <row r="45" spans="1:6" x14ac:dyDescent="0.25">
      <c r="A45" s="13"/>
      <c r="B45" s="6" t="s">
        <v>28</v>
      </c>
      <c r="C45" s="46">
        <v>50</v>
      </c>
      <c r="D45" s="57">
        <v>50</v>
      </c>
      <c r="E45" s="17">
        <f>E34</f>
        <v>50</v>
      </c>
      <c r="F45" t="s">
        <v>49</v>
      </c>
    </row>
    <row r="46" spans="1:6" x14ac:dyDescent="0.25">
      <c r="A46" s="63"/>
      <c r="B46" s="3" t="s">
        <v>36</v>
      </c>
      <c r="C46" s="62">
        <v>0</v>
      </c>
      <c r="D46" s="62">
        <v>0</v>
      </c>
      <c r="E46" s="44">
        <f>E35</f>
        <v>25</v>
      </c>
      <c r="F46" t="s">
        <v>49</v>
      </c>
    </row>
    <row r="47" spans="1:6" x14ac:dyDescent="0.25">
      <c r="A47" s="63"/>
      <c r="B47" s="6" t="s">
        <v>40</v>
      </c>
      <c r="C47" s="75">
        <v>0</v>
      </c>
      <c r="D47" s="76">
        <v>30</v>
      </c>
      <c r="E47" s="44">
        <f>E36</f>
        <v>30</v>
      </c>
      <c r="F47" t="s">
        <v>49</v>
      </c>
    </row>
    <row r="48" spans="1:6" x14ac:dyDescent="0.25">
      <c r="A48" s="13"/>
      <c r="B48" s="6" t="s">
        <v>29</v>
      </c>
      <c r="C48" s="46">
        <v>0</v>
      </c>
      <c r="D48" s="4">
        <v>0</v>
      </c>
      <c r="E48" s="16">
        <f>E37</f>
        <v>0</v>
      </c>
      <c r="F48" t="s">
        <v>49</v>
      </c>
    </row>
    <row r="49" spans="1:16" ht="15.75" thickBot="1" x14ac:dyDescent="0.3">
      <c r="A49" s="15"/>
      <c r="B49" s="58" t="s">
        <v>19</v>
      </c>
      <c r="C49" s="59">
        <v>0</v>
      </c>
      <c r="D49" s="42">
        <v>0</v>
      </c>
      <c r="E49" s="60">
        <v>0</v>
      </c>
      <c r="F49" t="s">
        <v>49</v>
      </c>
    </row>
    <row r="50" spans="1:16" ht="15.75" thickBot="1" x14ac:dyDescent="0.3">
      <c r="A50" s="115" t="s">
        <v>20</v>
      </c>
      <c r="B50" s="116"/>
      <c r="C50" s="43">
        <f>SUM(C41:C49)</f>
        <v>2226.7399999999998</v>
      </c>
      <c r="D50" s="61">
        <f>SUM(D41:D49)</f>
        <v>2751</v>
      </c>
      <c r="E50" s="39">
        <f>SUM(E41:E49)</f>
        <v>6591</v>
      </c>
    </row>
    <row r="51" spans="1:16" x14ac:dyDescent="0.25">
      <c r="A51" s="108" t="str">
        <f>IF(E51&gt;0,"je nutno ušetřit tuto částku:","ještě je možno rozpoložkovat tuto částku:")</f>
        <v>ještě je možno rozpoložkovat tuto částku:</v>
      </c>
      <c r="B51" s="108"/>
      <c r="C51" s="108"/>
      <c r="D51" s="92">
        <f>ABS(E51)</f>
        <v>0</v>
      </c>
      <c r="E51" s="93">
        <f>E39-E50-E17</f>
        <v>0</v>
      </c>
      <c r="P51" s="94"/>
    </row>
    <row r="52" spans="1:16" x14ac:dyDescent="0.25">
      <c r="E52" s="93"/>
      <c r="G52" s="93"/>
      <c r="I52" s="93"/>
    </row>
    <row r="53" spans="1:16" x14ac:dyDescent="0.25">
      <c r="A53" s="109" t="s">
        <v>30</v>
      </c>
      <c r="B53" s="109"/>
      <c r="C53" s="109"/>
      <c r="D53" s="109"/>
      <c r="E53" s="109"/>
    </row>
  </sheetData>
  <protectedRanges>
    <protectedRange algorithmName="SHA-512" hashValue="BUGaHWCEHYH0vnvJGyZ25aXMrhQwZrP/o7Xmj0PgtacWzAVcy4O/6gOk4CaBECswYsrc0f5d+BjbkB2IKDhxOw==" saltValue="gRcjgVT3tHQG0OufMh54TQ==" spinCount="100000" sqref="D6 C8 C5" name="Oblast1"/>
  </protectedRanges>
  <mergeCells count="12">
    <mergeCell ref="A2:E2"/>
    <mergeCell ref="A51:C51"/>
    <mergeCell ref="A53:E53"/>
    <mergeCell ref="A9:E9"/>
    <mergeCell ref="A39:B39"/>
    <mergeCell ref="A40:B40"/>
    <mergeCell ref="A50:B50"/>
    <mergeCell ref="A11:E11"/>
    <mergeCell ref="A12:B12"/>
    <mergeCell ref="A13:B13"/>
    <mergeCell ref="A18:B18"/>
    <mergeCell ref="A17:B17"/>
  </mergeCells>
  <conditionalFormatting sqref="J51:J52">
    <cfRule type="iconSet" priority="2">
      <iconSet iconSet="3TrafficLights2">
        <cfvo type="percent" val="0"/>
        <cfvo type="formula" val="-7000" gte="0"/>
        <cfvo type="formula" val="0"/>
      </iconSet>
    </cfRule>
  </conditionalFormatting>
  <pageMargins left="0.59055118110236227" right="0.31496062992125984" top="0.74803149606299213" bottom="0.7480314960629921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D9503C8-575E-4B35-8F63-E7E7B19ADD04}">
            <x14:iconSet iconSet="3Symbols2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Icon iconSet="3Triangles" iconId="2"/>
              <x14:cfIcon iconSet="3Symbols2" iconId="2"/>
              <x14:cfIcon iconSet="3Triangles" iconId="0"/>
            </x14:iconSet>
          </x14:cfRule>
          <xm:sqref>E51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Cheb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Filingerová Monika, Ing.</dc:creator>
  <cp:lastModifiedBy>Šárka Borkovcová</cp:lastModifiedBy>
  <cp:lastPrinted>2025-08-26T06:23:54Z</cp:lastPrinted>
  <dcterms:created xsi:type="dcterms:W3CDTF">2022-09-19T07:40:47Z</dcterms:created>
  <dcterms:modified xsi:type="dcterms:W3CDTF">2025-09-26T08:27:17Z</dcterms:modified>
</cp:coreProperties>
</file>